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-Clerk\Documents\Budget\2026\"/>
    </mc:Choice>
  </mc:AlternateContent>
  <xr:revisionPtr revIDLastSave="0" documentId="13_ncr:1_{2CCE6B12-A864-4AF7-AB8F-597A777F882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Sheet1!$A$2:$I$50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28" i="1"/>
  <c r="E49" i="1"/>
  <c r="O44" i="1"/>
  <c r="N44" i="1"/>
  <c r="M44" i="1"/>
  <c r="L44" i="1"/>
  <c r="D35" i="1" l="1"/>
  <c r="E32" i="1"/>
  <c r="E35" i="1" s="1"/>
  <c r="E36" i="1" s="1"/>
  <c r="E28" i="1"/>
  <c r="E30" i="1" s="1"/>
  <c r="E13" i="1"/>
  <c r="H27" i="1"/>
  <c r="H26" i="1"/>
  <c r="H25" i="1"/>
  <c r="H24" i="1"/>
  <c r="H23" i="1"/>
  <c r="H22" i="1"/>
  <c r="H21" i="1"/>
  <c r="H19" i="1"/>
  <c r="H18" i="1"/>
  <c r="H16" i="1"/>
  <c r="H17" i="1"/>
  <c r="H12" i="1"/>
  <c r="H9" i="1"/>
  <c r="H8" i="1"/>
  <c r="H7" i="1"/>
  <c r="H6" i="1"/>
  <c r="H5" i="1"/>
  <c r="B42" i="1"/>
  <c r="E42" i="1"/>
  <c r="K26" i="1" l="1"/>
  <c r="J26" i="1" s="1"/>
  <c r="K17" i="1"/>
  <c r="J18" i="1" s="1"/>
  <c r="J23" i="1"/>
  <c r="J17" i="1" l="1"/>
  <c r="J19" i="1" s="1"/>
  <c r="C35" i="1" l="1"/>
  <c r="B36" i="1"/>
  <c r="D42" i="1"/>
  <c r="D49" i="1"/>
  <c r="C49" i="1"/>
  <c r="B49" i="1"/>
  <c r="O45" i="1"/>
  <c r="N45" i="1"/>
  <c r="M45" i="1"/>
  <c r="L45" i="1"/>
  <c r="C42" i="1"/>
  <c r="C28" i="1"/>
  <c r="C13" i="1"/>
  <c r="D13" i="1" l="1"/>
  <c r="D28" i="1"/>
  <c r="H13" i="1" l="1"/>
  <c r="J6" i="1"/>
  <c r="J5" i="1"/>
  <c r="J7" i="1"/>
  <c r="J13" i="1"/>
  <c r="J12" i="1"/>
  <c r="J9" i="1"/>
  <c r="J8" i="1"/>
  <c r="C36" i="1"/>
  <c r="P37" i="1" s="1"/>
  <c r="D36" i="1"/>
  <c r="E31" i="1"/>
  <c r="H28" i="1"/>
  <c r="O37" i="1" l="1"/>
  <c r="P38" i="1" l="1"/>
  <c r="N37" i="1" l="1"/>
  <c r="O38" i="1" s="1"/>
  <c r="B28" i="1" l="1"/>
  <c r="B13" i="1" l="1"/>
</calcChain>
</file>

<file path=xl/sharedStrings.xml><?xml version="1.0" encoding="utf-8"?>
<sst xmlns="http://schemas.openxmlformats.org/spreadsheetml/2006/main" count="81" uniqueCount="77">
  <si>
    <t>REVENUES</t>
  </si>
  <si>
    <t xml:space="preserve">Taxes </t>
  </si>
  <si>
    <t>Intergovernmental</t>
  </si>
  <si>
    <t>Licenses and Permits</t>
  </si>
  <si>
    <t>Miscellaneous Revenue</t>
  </si>
  <si>
    <t>Public Charges</t>
  </si>
  <si>
    <t xml:space="preserve">  TOTAL REVENUE</t>
  </si>
  <si>
    <t>EXPENDITURES</t>
  </si>
  <si>
    <t>General Government</t>
  </si>
  <si>
    <t>Park and Recreation</t>
  </si>
  <si>
    <t>Planning Commission</t>
  </si>
  <si>
    <t>Public Safety</t>
  </si>
  <si>
    <t>Sanitation</t>
  </si>
  <si>
    <t>Tax Levy</t>
  </si>
  <si>
    <t>Assessment</t>
  </si>
  <si>
    <t>Outstanding Debt as of:</t>
  </si>
  <si>
    <t>Equipment Reserve</t>
  </si>
  <si>
    <t>Public Safety Reserve</t>
  </si>
  <si>
    <t>Hwy Construction Reserve</t>
  </si>
  <si>
    <t>Debt Service</t>
  </si>
  <si>
    <t>Brooklyn Fire/EMS Bldg.</t>
  </si>
  <si>
    <t>Beg. Of Year Cash Balance</t>
  </si>
  <si>
    <t>End of Year Cash Balance</t>
  </si>
  <si>
    <t>Reserve Transfer Into Revenues</t>
  </si>
  <si>
    <t>Loan Proceeds - New Loans</t>
  </si>
  <si>
    <t xml:space="preserve">  TOTAL EXPENDITURES</t>
  </si>
  <si>
    <t>Mill Rate $'s/$1000 Assessed</t>
  </si>
  <si>
    <t>Reserve Fund Balances as of:</t>
  </si>
  <si>
    <t>Total Outstanding Debt</t>
  </si>
  <si>
    <t xml:space="preserve">Exhibit A == </t>
  </si>
  <si>
    <t>Levy  -Collected Following Year</t>
  </si>
  <si>
    <t>Highway Expenditures</t>
  </si>
  <si>
    <t>Patrol Truck-2021 Western Star</t>
  </si>
  <si>
    <t>End of year cash balance - is this a balancing number? -- Yes, as it shows on the detail budget</t>
  </si>
  <si>
    <t>Actual year end cash will not be known till much later in Current year</t>
  </si>
  <si>
    <t>% Change</t>
  </si>
  <si>
    <t>Calculated</t>
  </si>
  <si>
    <t>Tax on 100K</t>
  </si>
  <si>
    <t>2021</t>
  </si>
  <si>
    <t>2022 assessment ($127,723,000) per Gardiner, not DOR</t>
  </si>
  <si>
    <t>Approved Budget 12/31/2023</t>
  </si>
  <si>
    <t>7/1 - Equipment reserve down $90K - chipper &amp; utility trk</t>
  </si>
  <si>
    <t>2/1-Public Safety up $31,263 with txfrs of $15k and $21,263</t>
  </si>
  <si>
    <t>2024 end of year MM - 4% interest</t>
  </si>
  <si>
    <t>Assessment # from DOR</t>
  </si>
  <si>
    <t>Money Markets - Beg</t>
  </si>
  <si>
    <t>Money Markets - End</t>
  </si>
  <si>
    <t>Highway Road Reconstruction</t>
  </si>
  <si>
    <t>Miscellaneous Expenses</t>
  </si>
  <si>
    <t>Capital Equipment Purchases</t>
  </si>
  <si>
    <t>Reserve Transfer out Expend.</t>
  </si>
  <si>
    <t>2024 budget amended 04-08-24</t>
  </si>
  <si>
    <t>Approved Budget 12/31/2024</t>
  </si>
  <si>
    <t>Balance 12/31/2023</t>
  </si>
  <si>
    <t>Est. Balance 12/31/2025</t>
  </si>
  <si>
    <t>% if rev</t>
  </si>
  <si>
    <t>% of L &amp; GTA</t>
  </si>
  <si>
    <t>% of Levy</t>
  </si>
  <si>
    <t>Just Levy</t>
  </si>
  <si>
    <t>Equalized Value</t>
  </si>
  <si>
    <t>Adopted 2025 Budget</t>
  </si>
  <si>
    <t>Approved Budget 12/31/2025</t>
  </si>
  <si>
    <t>2024 Actuals</t>
  </si>
  <si>
    <t>Balance 12/31/2024</t>
  </si>
  <si>
    <t>Revaluation Reserve</t>
  </si>
  <si>
    <t>2026 Anticipated Expenditures</t>
  </si>
  <si>
    <t>2026 Anticipated Non-Tax Revenues</t>
  </si>
  <si>
    <t>2026 Anticipated Tax Levy</t>
  </si>
  <si>
    <t>Est Balance 12/31/2026</t>
  </si>
  <si>
    <t>2026 Bdgt Addn</t>
  </si>
  <si>
    <t>Interest - 3.5% per annum</t>
  </si>
  <si>
    <t>2026 Fire Trk Replenish</t>
  </si>
  <si>
    <t>2025 SOA-final rom DOR 10/17/2025</t>
  </si>
  <si>
    <t>Adopted 2026 Budget</t>
  </si>
  <si>
    <t>Approved budget 12/31/2026</t>
  </si>
  <si>
    <t xml:space="preserve">Amended 2026 Budget of the Town of Brooklyn, Green County               </t>
  </si>
  <si>
    <t>2026 Budget as Amended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</si>
</sst>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??_);_(@_)"/>
    <numFmt numFmtId="165" formatCode="mm/dd/yy;@"/>
    <numFmt numFmtId="166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 applyAlignment="1">
      <alignment horizontal="center" wrapText="1"/>
    </xf>
    <xf numFmtId="0" fontId="6" fillId="0" borderId="0" xfId="0" applyFont="1"/>
    <xf numFmtId="0" fontId="4" fillId="0" borderId="0" xfId="0" applyFont="1"/>
    <xf numFmtId="164" fontId="4" fillId="0" borderId="0" xfId="0" applyNumberFormat="1" applyFont="1"/>
    <xf numFmtId="164" fontId="4" fillId="0" borderId="3" xfId="0" applyNumberFormat="1" applyFont="1" applyBorder="1"/>
    <xf numFmtId="10" fontId="4" fillId="0" borderId="0" xfId="0" applyNumberFormat="1" applyFont="1"/>
    <xf numFmtId="0" fontId="4" fillId="2" borderId="2" xfId="0" applyFont="1" applyFill="1" applyBorder="1"/>
    <xf numFmtId="0" fontId="4" fillId="0" borderId="2" xfId="0" applyFont="1" applyBorder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38" fontId="6" fillId="0" borderId="0" xfId="0" applyNumberFormat="1" applyFont="1" applyAlignment="1">
      <alignment horizontal="center" wrapText="1"/>
    </xf>
    <xf numFmtId="38" fontId="4" fillId="0" borderId="0" xfId="0" applyNumberFormat="1" applyFont="1"/>
    <xf numFmtId="38" fontId="4" fillId="0" borderId="0" xfId="0" applyNumberFormat="1" applyFont="1" applyAlignment="1">
      <alignment vertical="center"/>
    </xf>
    <xf numFmtId="38" fontId="1" fillId="0" borderId="0" xfId="0" applyNumberFormat="1" applyFont="1"/>
    <xf numFmtId="38" fontId="0" fillId="0" borderId="0" xfId="0" applyNumberFormat="1"/>
    <xf numFmtId="0" fontId="7" fillId="0" borderId="0" xfId="0" applyFont="1" applyAlignment="1">
      <alignment horizontal="center" vertical="center"/>
    </xf>
    <xf numFmtId="3" fontId="1" fillId="0" borderId="0" xfId="0" applyNumberFormat="1" applyFont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64" fontId="0" fillId="0" borderId="0" xfId="0" applyNumberFormat="1"/>
    <xf numFmtId="0" fontId="4" fillId="0" borderId="0" xfId="0" applyFont="1" applyAlignment="1">
      <alignment horizontal="left"/>
    </xf>
    <xf numFmtId="164" fontId="0" fillId="0" borderId="1" xfId="0" applyNumberFormat="1" applyBorder="1"/>
    <xf numFmtId="164" fontId="2" fillId="0" borderId="3" xfId="0" applyNumberFormat="1" applyFont="1" applyBorder="1"/>
    <xf numFmtId="164" fontId="1" fillId="0" borderId="1" xfId="0" applyNumberFormat="1" applyFont="1" applyBorder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right"/>
    </xf>
    <xf numFmtId="10" fontId="4" fillId="0" borderId="0" xfId="0" quotePrefix="1" applyNumberFormat="1" applyFont="1" applyAlignment="1">
      <alignment horizontal="right"/>
    </xf>
    <xf numFmtId="10" fontId="4" fillId="0" borderId="1" xfId="0" applyNumberFormat="1" applyFont="1" applyBorder="1" applyAlignment="1">
      <alignment horizontal="right"/>
    </xf>
    <xf numFmtId="0" fontId="0" fillId="0" borderId="0" xfId="0" quotePrefix="1" applyAlignment="1">
      <alignment horizontal="center"/>
    </xf>
    <xf numFmtId="0" fontId="5" fillId="0" borderId="0" xfId="0" applyFont="1" applyAlignment="1">
      <alignment horizontal="center"/>
    </xf>
    <xf numFmtId="166" fontId="1" fillId="0" borderId="0" xfId="0" applyNumberFormat="1" applyFont="1"/>
    <xf numFmtId="164" fontId="1" fillId="0" borderId="2" xfId="0" applyNumberFormat="1" applyFont="1" applyBorder="1" applyAlignment="1">
      <alignment vertical="center"/>
    </xf>
    <xf numFmtId="164" fontId="4" fillId="0" borderId="4" xfId="0" applyNumberFormat="1" applyFont="1" applyBorder="1"/>
    <xf numFmtId="0" fontId="11" fillId="0" borderId="0" xfId="0" applyFont="1" applyAlignment="1">
      <alignment horizontal="center" wrapText="1"/>
    </xf>
    <xf numFmtId="0" fontId="5" fillId="0" borderId="0" xfId="0" applyFont="1"/>
    <xf numFmtId="164" fontId="1" fillId="0" borderId="3" xfId="0" applyNumberFormat="1" applyFont="1" applyBorder="1"/>
    <xf numFmtId="164" fontId="10" fillId="0" borderId="2" xfId="0" applyNumberFormat="1" applyFont="1" applyBorder="1" applyAlignment="1">
      <alignment vertical="center"/>
    </xf>
    <xf numFmtId="164" fontId="4" fillId="0" borderId="1" xfId="0" applyNumberFormat="1" applyFont="1" applyBorder="1"/>
    <xf numFmtId="164" fontId="1" fillId="0" borderId="2" xfId="0" applyNumberFormat="1" applyFont="1" applyBorder="1"/>
    <xf numFmtId="164" fontId="4" fillId="0" borderId="2" xfId="0" applyNumberFormat="1" applyFont="1" applyBorder="1"/>
    <xf numFmtId="0" fontId="11" fillId="0" borderId="0" xfId="0" applyFont="1"/>
    <xf numFmtId="164" fontId="0" fillId="0" borderId="3" xfId="0" applyNumberForma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" fontId="1" fillId="0" borderId="0" xfId="0" applyNumberFormat="1" applyFont="1"/>
    <xf numFmtId="1" fontId="0" fillId="0" borderId="0" xfId="0" applyNumberFormat="1"/>
    <xf numFmtId="3" fontId="4" fillId="0" borderId="0" xfId="0" applyNumberFormat="1" applyFont="1"/>
    <xf numFmtId="0" fontId="0" fillId="0" borderId="0" xfId="0" applyAlignment="1">
      <alignment horizontal="right"/>
    </xf>
    <xf numFmtId="3" fontId="1" fillId="0" borderId="1" xfId="0" applyNumberFormat="1" applyFont="1" applyBorder="1"/>
    <xf numFmtId="166" fontId="12" fillId="0" borderId="0" xfId="0" applyNumberFormat="1" applyFont="1"/>
    <xf numFmtId="0" fontId="9" fillId="0" borderId="0" xfId="0" applyFont="1" applyAlignment="1">
      <alignment horizontal="center"/>
    </xf>
    <xf numFmtId="164" fontId="13" fillId="0" borderId="5" xfId="0" applyNumberFormat="1" applyFont="1" applyBorder="1"/>
    <xf numFmtId="0" fontId="0" fillId="0" borderId="1" xfId="0" applyBorder="1" applyAlignment="1">
      <alignment horizontal="center"/>
    </xf>
    <xf numFmtId="10" fontId="1" fillId="0" borderId="0" xfId="0" applyNumberFormat="1" applyFont="1"/>
    <xf numFmtId="10" fontId="1" fillId="0" borderId="3" xfId="0" applyNumberFormat="1" applyFont="1" applyBorder="1"/>
    <xf numFmtId="0" fontId="5" fillId="0" borderId="1" xfId="0" applyFont="1" applyBorder="1"/>
    <xf numFmtId="10" fontId="1" fillId="0" borderId="6" xfId="0" applyNumberFormat="1" applyFont="1" applyBorder="1"/>
    <xf numFmtId="0" fontId="0" fillId="0" borderId="1" xfId="0" applyBorder="1"/>
    <xf numFmtId="10" fontId="2" fillId="0" borderId="0" xfId="0" applyNumberFormat="1" applyFont="1"/>
    <xf numFmtId="3" fontId="1" fillId="0" borderId="0" xfId="1" applyNumberFormat="1" applyFont="1"/>
    <xf numFmtId="3" fontId="1" fillId="0" borderId="3" xfId="0" applyNumberFormat="1" applyFont="1" applyBorder="1"/>
    <xf numFmtId="164" fontId="0" fillId="0" borderId="2" xfId="0" applyNumberFormat="1" applyBorder="1"/>
    <xf numFmtId="3" fontId="5" fillId="0" borderId="0" xfId="0" applyNumberFormat="1" applyFont="1" applyAlignment="1">
      <alignment horizontal="right" vertical="center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wrapText="1"/>
    </xf>
    <xf numFmtId="164" fontId="3" fillId="0" borderId="1" xfId="0" applyNumberFormat="1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164" fontId="14" fillId="0" borderId="0" xfId="0" applyNumberFormat="1" applyFont="1"/>
    <xf numFmtId="164" fontId="3" fillId="0" borderId="1" xfId="0" applyNumberFormat="1" applyFont="1" applyBorder="1"/>
    <xf numFmtId="164" fontId="3" fillId="0" borderId="4" xfId="0" applyNumberFormat="1" applyFont="1" applyBorder="1"/>
    <xf numFmtId="164" fontId="1" fillId="0" borderId="4" xfId="0" applyNumberFormat="1" applyFont="1" applyBorder="1"/>
    <xf numFmtId="164" fontId="4" fillId="0" borderId="0" xfId="0" applyNumberFormat="1" applyFont="1" applyAlignment="1">
      <alignment horizontal="right"/>
    </xf>
    <xf numFmtId="0" fontId="1" fillId="0" borderId="2" xfId="0" applyFont="1" applyBorder="1"/>
    <xf numFmtId="164" fontId="1" fillId="0" borderId="5" xfId="0" applyNumberFormat="1" applyFont="1" applyBorder="1"/>
    <xf numFmtId="164" fontId="2" fillId="0" borderId="0" xfId="0" applyNumberFormat="1" applyFont="1"/>
    <xf numFmtId="0" fontId="4" fillId="2" borderId="0" xfId="0" applyFont="1" applyFill="1" applyAlignment="1">
      <alignment horizontal="center" vertical="center"/>
    </xf>
    <xf numFmtId="165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0" fontId="5" fillId="0" borderId="0" xfId="0" applyFont="1" applyAlignment="1">
      <alignment horizontal="center" vertical="center" wrapText="1"/>
    </xf>
    <xf numFmtId="164" fontId="0" fillId="0" borderId="0" xfId="0" applyNumberFormat="1" applyFill="1"/>
    <xf numFmtId="164" fontId="1" fillId="0" borderId="0" xfId="0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view="pageLayout" zoomScaleNormal="100" workbookViewId="0">
      <selection activeCell="F4" sqref="F4"/>
    </sheetView>
  </sheetViews>
  <sheetFormatPr defaultColWidth="9.140625" defaultRowHeight="15" x14ac:dyDescent="0.25"/>
  <cols>
    <col min="1" max="1" width="26.140625" style="1" customWidth="1"/>
    <col min="2" max="3" width="13.7109375" style="1" bestFit="1" customWidth="1"/>
    <col min="4" max="4" width="14.7109375" style="1" customWidth="1"/>
    <col min="5" max="7" width="13.85546875" style="1" customWidth="1"/>
    <col min="8" max="8" width="9.140625" style="1" customWidth="1"/>
    <col min="9" max="9" width="2.85546875" style="1" customWidth="1"/>
    <col min="10" max="10" width="11.140625" style="1" bestFit="1" customWidth="1"/>
    <col min="11" max="11" width="10.28515625" style="1" bestFit="1" customWidth="1"/>
    <col min="12" max="12" width="9.140625" style="54"/>
    <col min="13" max="16384" width="9.140625" style="1"/>
  </cols>
  <sheetData>
    <row r="1" spans="1:14" x14ac:dyDescent="0.25">
      <c r="A1" s="25" t="s">
        <v>29</v>
      </c>
      <c r="B1"/>
    </row>
    <row r="2" spans="1:14" ht="21" x14ac:dyDescent="0.25">
      <c r="C2" s="19" t="s">
        <v>75</v>
      </c>
    </row>
    <row r="3" spans="1:14" ht="6.75" customHeight="1" x14ac:dyDescent="0.25">
      <c r="A3" s="6"/>
      <c r="B3" s="5"/>
      <c r="C3" s="5"/>
      <c r="D3" s="24"/>
      <c r="H3" s="2"/>
    </row>
    <row r="4" spans="1:14" ht="25.15" customHeight="1" x14ac:dyDescent="0.25">
      <c r="A4" s="5" t="s">
        <v>0</v>
      </c>
      <c r="B4" s="13" t="s">
        <v>62</v>
      </c>
      <c r="C4" s="44" t="s">
        <v>51</v>
      </c>
      <c r="D4" s="13" t="s">
        <v>60</v>
      </c>
      <c r="E4" s="13" t="s">
        <v>73</v>
      </c>
      <c r="F4" s="13" t="s">
        <v>76</v>
      </c>
      <c r="G4" s="13"/>
      <c r="H4" s="35" t="s">
        <v>35</v>
      </c>
      <c r="I4" s="14"/>
      <c r="J4" s="62" t="s">
        <v>55</v>
      </c>
      <c r="K4" t="s">
        <v>33</v>
      </c>
    </row>
    <row r="5" spans="1:14" x14ac:dyDescent="0.25">
      <c r="A5" s="6" t="s">
        <v>1</v>
      </c>
      <c r="B5" s="29">
        <v>807663</v>
      </c>
      <c r="C5" s="29">
        <v>750000</v>
      </c>
      <c r="D5" s="29">
        <v>760000</v>
      </c>
      <c r="E5" s="3">
        <v>766000</v>
      </c>
      <c r="F5" s="3">
        <v>766000</v>
      </c>
      <c r="G5" s="3"/>
      <c r="H5" s="36">
        <f>+(E5/D5-1)</f>
        <v>7.8947368421051767E-3</v>
      </c>
      <c r="I5" s="15"/>
      <c r="J5" s="63">
        <f>+D5/$D$13</f>
        <v>0.71159249719342299</v>
      </c>
      <c r="L5" s="55" t="s">
        <v>34</v>
      </c>
    </row>
    <row r="6" spans="1:14" x14ac:dyDescent="0.25">
      <c r="A6" s="6" t="s">
        <v>2</v>
      </c>
      <c r="B6" s="29">
        <v>188037</v>
      </c>
      <c r="C6" s="29">
        <v>193432</v>
      </c>
      <c r="D6" s="29">
        <v>213047</v>
      </c>
      <c r="E6" s="3">
        <v>257834</v>
      </c>
      <c r="F6" s="3">
        <v>257834</v>
      </c>
      <c r="G6" s="3"/>
      <c r="H6" s="36">
        <f t="shared" ref="H6:H12" si="0">+(E6/D6-1)</f>
        <v>0.21022121879209754</v>
      </c>
      <c r="I6" s="15"/>
      <c r="J6" s="63">
        <f>+D6/$D$13</f>
        <v>0.19947716677574631</v>
      </c>
    </row>
    <row r="7" spans="1:14" x14ac:dyDescent="0.25">
      <c r="A7" s="6" t="s">
        <v>3</v>
      </c>
      <c r="B7" s="29">
        <v>6994</v>
      </c>
      <c r="C7" s="29">
        <v>4500</v>
      </c>
      <c r="D7" s="29">
        <v>4750</v>
      </c>
      <c r="E7" s="3">
        <v>4200</v>
      </c>
      <c r="F7" s="3">
        <v>4200</v>
      </c>
      <c r="G7" s="3"/>
      <c r="H7" s="36">
        <f t="shared" si="0"/>
        <v>-0.11578947368421055</v>
      </c>
      <c r="I7" s="15"/>
      <c r="J7" s="63">
        <f>+D7/$D$13</f>
        <v>4.4474531074588939E-3</v>
      </c>
      <c r="K7" t="s">
        <v>43</v>
      </c>
    </row>
    <row r="8" spans="1:14" x14ac:dyDescent="0.25">
      <c r="A8" s="6" t="s">
        <v>4</v>
      </c>
      <c r="B8" s="29">
        <v>66790</v>
      </c>
      <c r="C8" s="29">
        <v>39400</v>
      </c>
      <c r="D8" s="29">
        <v>42080</v>
      </c>
      <c r="E8" s="29">
        <v>43000</v>
      </c>
      <c r="F8" s="29">
        <v>43000</v>
      </c>
      <c r="G8" s="3"/>
      <c r="H8" s="36">
        <f t="shared" si="0"/>
        <v>2.1863117870722482E-2</v>
      </c>
      <c r="I8" s="15"/>
      <c r="J8" s="63">
        <f>+D8/$D$13</f>
        <v>3.9399753002499004E-2</v>
      </c>
      <c r="K8" t="s">
        <v>41</v>
      </c>
    </row>
    <row r="9" spans="1:14" x14ac:dyDescent="0.25">
      <c r="A9" s="6" t="s">
        <v>5</v>
      </c>
      <c r="B9" s="29">
        <v>31660</v>
      </c>
      <c r="C9" s="29">
        <v>26500</v>
      </c>
      <c r="D9" s="29">
        <v>23150</v>
      </c>
      <c r="E9" s="29">
        <v>24160</v>
      </c>
      <c r="F9" s="29">
        <v>24160</v>
      </c>
      <c r="G9" s="3"/>
      <c r="H9" s="36">
        <f t="shared" si="0"/>
        <v>4.3628509719222386E-2</v>
      </c>
      <c r="I9" s="15"/>
      <c r="J9" s="63">
        <f>+D9/$D$13</f>
        <v>2.167548198687861E-2</v>
      </c>
      <c r="K9" t="s">
        <v>42</v>
      </c>
    </row>
    <row r="10" spans="1:14" x14ac:dyDescent="0.25">
      <c r="A10" s="6" t="s">
        <v>24</v>
      </c>
      <c r="B10" s="29">
        <v>0</v>
      </c>
      <c r="C10" s="29">
        <v>0</v>
      </c>
      <c r="D10" s="29">
        <v>0</v>
      </c>
      <c r="E10" s="29">
        <v>0</v>
      </c>
      <c r="F10" s="29"/>
      <c r="G10" s="3"/>
      <c r="H10" s="36">
        <v>0</v>
      </c>
      <c r="I10" s="15"/>
    </row>
    <row r="11" spans="1:14" x14ac:dyDescent="0.25">
      <c r="A11" s="6" t="s">
        <v>23</v>
      </c>
      <c r="B11" s="29">
        <v>90000</v>
      </c>
      <c r="C11" s="29">
        <v>90000</v>
      </c>
      <c r="D11" s="29">
        <v>0</v>
      </c>
      <c r="E11" s="29">
        <v>0</v>
      </c>
      <c r="F11" s="89">
        <v>122000</v>
      </c>
      <c r="G11" s="3"/>
      <c r="H11" s="37">
        <v>0</v>
      </c>
      <c r="I11" s="15"/>
      <c r="K11" t="s">
        <v>44</v>
      </c>
    </row>
    <row r="12" spans="1:14" x14ac:dyDescent="0.25">
      <c r="A12" s="6" t="s">
        <v>21</v>
      </c>
      <c r="B12" s="29">
        <v>133080</v>
      </c>
      <c r="C12" s="29">
        <v>133080</v>
      </c>
      <c r="D12" s="29">
        <v>25000</v>
      </c>
      <c r="E12" s="31">
        <v>25000</v>
      </c>
      <c r="F12" s="31">
        <v>25000</v>
      </c>
      <c r="G12" s="3"/>
      <c r="H12" s="38">
        <f t="shared" si="0"/>
        <v>0</v>
      </c>
      <c r="I12" s="15"/>
      <c r="J12" s="63">
        <f>+D12/$D$13</f>
        <v>2.3407647933994177E-2</v>
      </c>
    </row>
    <row r="13" spans="1:14" ht="15.75" thickBot="1" x14ac:dyDescent="0.3">
      <c r="A13" s="6" t="s">
        <v>6</v>
      </c>
      <c r="B13" s="52">
        <f t="shared" ref="B13:F13" si="1">SUM(B5:B12)</f>
        <v>1324224</v>
      </c>
      <c r="C13" s="46">
        <f t="shared" si="1"/>
        <v>1236912</v>
      </c>
      <c r="D13" s="46">
        <f t="shared" si="1"/>
        <v>1068027</v>
      </c>
      <c r="E13" s="80">
        <f t="shared" si="1"/>
        <v>1120194</v>
      </c>
      <c r="F13" s="80">
        <f t="shared" si="1"/>
        <v>1242194</v>
      </c>
      <c r="G13" s="80"/>
      <c r="H13" s="36">
        <f>+(D13/C13-1)</f>
        <v>-0.13653760332182074</v>
      </c>
      <c r="I13" s="16"/>
      <c r="J13" s="64">
        <f>+D13/$D$13</f>
        <v>1</v>
      </c>
    </row>
    <row r="14" spans="1:14" ht="8.4499999999999993" customHeight="1" thickTop="1" x14ac:dyDescent="0.25">
      <c r="A14" s="6"/>
      <c r="B14" s="6"/>
      <c r="C14" s="6"/>
      <c r="D14" s="7"/>
      <c r="E14" s="81"/>
      <c r="F14" s="81"/>
      <c r="G14" s="81"/>
      <c r="I14" s="17"/>
    </row>
    <row r="15" spans="1:14" x14ac:dyDescent="0.25">
      <c r="A15" s="5" t="s">
        <v>7</v>
      </c>
      <c r="B15" s="6"/>
      <c r="C15" s="6"/>
      <c r="D15" s="7"/>
      <c r="E15" s="81"/>
      <c r="F15" s="81"/>
      <c r="G15" s="81"/>
      <c r="I15" s="18"/>
      <c r="K15" s="20">
        <v>760000</v>
      </c>
    </row>
    <row r="16" spans="1:14" x14ac:dyDescent="0.25">
      <c r="A16" s="6" t="s">
        <v>8</v>
      </c>
      <c r="B16" s="29">
        <v>120694</v>
      </c>
      <c r="C16" s="29">
        <v>167331</v>
      </c>
      <c r="D16" s="29">
        <v>134202</v>
      </c>
      <c r="E16" s="3">
        <v>139850</v>
      </c>
      <c r="F16" s="3">
        <v>139850</v>
      </c>
      <c r="G16" s="3"/>
      <c r="H16" s="36">
        <f>+(E16/D16-1)</f>
        <v>4.2085810941714819E-2</v>
      </c>
      <c r="I16" s="15"/>
      <c r="J16" s="65" t="s">
        <v>56</v>
      </c>
      <c r="K16" s="20">
        <v>116195</v>
      </c>
      <c r="N16" s="34"/>
    </row>
    <row r="17" spans="1:14" ht="15.75" thickBot="1" x14ac:dyDescent="0.3">
      <c r="A17" s="6" t="s">
        <v>31</v>
      </c>
      <c r="B17" s="29">
        <v>198901</v>
      </c>
      <c r="C17" s="29">
        <v>255235</v>
      </c>
      <c r="D17" s="29">
        <v>276390</v>
      </c>
      <c r="E17" s="3">
        <v>272004</v>
      </c>
      <c r="F17" s="3">
        <v>272004</v>
      </c>
      <c r="G17" s="3"/>
      <c r="H17" s="36">
        <f>+(E17/D17-1)</f>
        <v>-1.5868880929121865E-2</v>
      </c>
      <c r="I17" s="15"/>
      <c r="J17" s="63">
        <f>+D17/$K$17</f>
        <v>0.31544348004724976</v>
      </c>
      <c r="K17" s="46">
        <f>SUM(K15:K16)</f>
        <v>876195</v>
      </c>
      <c r="N17" s="30"/>
    </row>
    <row r="18" spans="1:14" ht="15.75" thickTop="1" x14ac:dyDescent="0.25">
      <c r="A18" s="6" t="s">
        <v>47</v>
      </c>
      <c r="B18" s="29">
        <v>293330</v>
      </c>
      <c r="C18" s="3">
        <v>300000</v>
      </c>
      <c r="D18" s="3">
        <v>300000</v>
      </c>
      <c r="E18" s="3">
        <v>340000</v>
      </c>
      <c r="F18" s="90">
        <v>462000</v>
      </c>
      <c r="G18" s="3"/>
      <c r="H18" s="36">
        <f t="shared" ref="H18:H27" si="2">+(E18/D18-1)</f>
        <v>0.1333333333333333</v>
      </c>
      <c r="I18" s="15"/>
      <c r="J18" s="63">
        <f>+D18/$K$17</f>
        <v>0.34238953657576227</v>
      </c>
      <c r="N18" s="30"/>
    </row>
    <row r="19" spans="1:14" ht="15.75" thickBot="1" x14ac:dyDescent="0.3">
      <c r="A19" s="6" t="s">
        <v>48</v>
      </c>
      <c r="B19" s="29">
        <v>169</v>
      </c>
      <c r="C19" s="29">
        <v>200</v>
      </c>
      <c r="D19" s="29">
        <v>950</v>
      </c>
      <c r="E19" s="29">
        <v>950</v>
      </c>
      <c r="F19" s="29">
        <v>950</v>
      </c>
      <c r="G19" s="3"/>
      <c r="H19" s="36">
        <f t="shared" si="2"/>
        <v>0</v>
      </c>
      <c r="I19" s="15"/>
      <c r="J19" s="66">
        <f>SUM(J17:J18)</f>
        <v>0.65783301662301197</v>
      </c>
    </row>
    <row r="20" spans="1:14" x14ac:dyDescent="0.25">
      <c r="A20" s="6" t="s">
        <v>49</v>
      </c>
      <c r="B20" s="29">
        <v>111297</v>
      </c>
      <c r="C20" s="29">
        <v>135000</v>
      </c>
      <c r="D20" s="29">
        <v>0</v>
      </c>
      <c r="E20" s="29">
        <v>0</v>
      </c>
      <c r="F20" s="29"/>
      <c r="G20" s="3"/>
      <c r="H20" s="36">
        <v>0</v>
      </c>
      <c r="I20" s="15"/>
    </row>
    <row r="21" spans="1:14" x14ac:dyDescent="0.25">
      <c r="A21" s="6" t="s">
        <v>9</v>
      </c>
      <c r="B21" s="29">
        <v>3912</v>
      </c>
      <c r="C21" s="29">
        <v>4440</v>
      </c>
      <c r="D21" s="29">
        <v>3705</v>
      </c>
      <c r="E21" s="29">
        <v>5560</v>
      </c>
      <c r="F21" s="29">
        <v>5560</v>
      </c>
      <c r="G21" s="3"/>
      <c r="H21" s="36">
        <f t="shared" si="2"/>
        <v>0.50067476383265852</v>
      </c>
      <c r="I21" s="15"/>
    </row>
    <row r="22" spans="1:14" x14ac:dyDescent="0.25">
      <c r="A22" s="6" t="s">
        <v>10</v>
      </c>
      <c r="B22" s="29">
        <v>755</v>
      </c>
      <c r="C22" s="29">
        <v>1000</v>
      </c>
      <c r="D22" s="29">
        <v>1500</v>
      </c>
      <c r="E22" s="29">
        <v>4500</v>
      </c>
      <c r="F22" s="29">
        <v>4500</v>
      </c>
      <c r="G22" s="3"/>
      <c r="H22" s="36">
        <f t="shared" si="2"/>
        <v>2</v>
      </c>
      <c r="I22" s="15"/>
      <c r="J22" s="67" t="s">
        <v>57</v>
      </c>
    </row>
    <row r="23" spans="1:14" ht="15.75" thickBot="1" x14ac:dyDescent="0.3">
      <c r="A23" s="6" t="s">
        <v>11</v>
      </c>
      <c r="B23" s="29">
        <v>147158</v>
      </c>
      <c r="C23" s="29">
        <v>157034</v>
      </c>
      <c r="D23" s="29">
        <v>166027</v>
      </c>
      <c r="E23" s="29">
        <v>172205</v>
      </c>
      <c r="F23" s="29">
        <v>172205</v>
      </c>
      <c r="G23" s="3"/>
      <c r="H23" s="36">
        <f t="shared" si="2"/>
        <v>3.7210815108386086E-2</v>
      </c>
      <c r="I23" s="15"/>
      <c r="J23" s="64">
        <f>+D23/$D$5</f>
        <v>0.21845657894736842</v>
      </c>
      <c r="K23" t="s">
        <v>58</v>
      </c>
    </row>
    <row r="24" spans="1:14" ht="15.75" thickTop="1" x14ac:dyDescent="0.25">
      <c r="A24" s="6" t="s">
        <v>12</v>
      </c>
      <c r="B24" s="29">
        <v>35598</v>
      </c>
      <c r="C24" s="29">
        <v>38570</v>
      </c>
      <c r="D24" s="29">
        <v>36041</v>
      </c>
      <c r="E24" s="29">
        <v>42600</v>
      </c>
      <c r="F24" s="29">
        <v>42600</v>
      </c>
      <c r="G24" s="3"/>
      <c r="H24" s="36">
        <f t="shared" si="2"/>
        <v>0.18198718126578073</v>
      </c>
      <c r="I24" s="15"/>
      <c r="J24" s="68"/>
      <c r="K24" s="20">
        <v>760000</v>
      </c>
    </row>
    <row r="25" spans="1:14" x14ac:dyDescent="0.25">
      <c r="A25" s="6" t="s">
        <v>19</v>
      </c>
      <c r="B25" s="29">
        <v>53731</v>
      </c>
      <c r="C25" s="29">
        <v>51753</v>
      </c>
      <c r="D25" s="29">
        <v>53731</v>
      </c>
      <c r="E25" s="29">
        <v>53731</v>
      </c>
      <c r="F25" s="29">
        <v>53731</v>
      </c>
      <c r="G25" s="3"/>
      <c r="H25" s="36">
        <f t="shared" si="2"/>
        <v>0</v>
      </c>
      <c r="I25" s="15"/>
      <c r="J25" s="63"/>
      <c r="K25" s="69">
        <v>61510</v>
      </c>
    </row>
    <row r="26" spans="1:14" ht="15.75" thickBot="1" x14ac:dyDescent="0.3">
      <c r="A26" s="6" t="s">
        <v>50</v>
      </c>
      <c r="B26" s="29">
        <v>57526</v>
      </c>
      <c r="C26" s="29">
        <v>36263</v>
      </c>
      <c r="D26" s="29">
        <v>64598</v>
      </c>
      <c r="E26" s="29">
        <v>60863</v>
      </c>
      <c r="F26" s="29">
        <v>60863</v>
      </c>
      <c r="G26" s="3"/>
      <c r="H26" s="36">
        <f t="shared" si="2"/>
        <v>-5.7819127527168002E-2</v>
      </c>
      <c r="I26" s="15"/>
      <c r="J26" s="66">
        <f>+D23/K26</f>
        <v>0.20209979184672128</v>
      </c>
      <c r="K26" s="70">
        <f>SUM(K24:K25)</f>
        <v>821510</v>
      </c>
    </row>
    <row r="27" spans="1:14" x14ac:dyDescent="0.25">
      <c r="A27" s="6" t="s">
        <v>22</v>
      </c>
      <c r="B27" s="29">
        <v>301153</v>
      </c>
      <c r="C27" s="3">
        <v>90086</v>
      </c>
      <c r="D27" s="3">
        <v>30883</v>
      </c>
      <c r="E27" s="33">
        <v>27931</v>
      </c>
      <c r="F27" s="3">
        <v>27931</v>
      </c>
      <c r="G27" s="3"/>
      <c r="H27" s="36">
        <f t="shared" si="2"/>
        <v>-9.5586568662370919E-2</v>
      </c>
      <c r="I27" s="15"/>
    </row>
    <row r="28" spans="1:14" ht="15.75" thickBot="1" x14ac:dyDescent="0.3">
      <c r="A28" s="6" t="s">
        <v>25</v>
      </c>
      <c r="B28" s="52">
        <f t="shared" ref="B28:F28" si="3">SUM(B16:B27)</f>
        <v>1324224</v>
      </c>
      <c r="C28" s="46">
        <f t="shared" si="3"/>
        <v>1236912</v>
      </c>
      <c r="D28" s="46">
        <f t="shared" si="3"/>
        <v>1068027</v>
      </c>
      <c r="E28" s="46">
        <f t="shared" si="3"/>
        <v>1120194</v>
      </c>
      <c r="F28" s="46">
        <f t="shared" si="3"/>
        <v>1242194</v>
      </c>
      <c r="G28" s="46"/>
      <c r="H28" s="36">
        <f>+(D28/C28-1)</f>
        <v>-0.13653760332182074</v>
      </c>
      <c r="I28" s="16"/>
      <c r="J28" s="20"/>
    </row>
    <row r="29" spans="1:14" ht="15" customHeight="1" thickTop="1" x14ac:dyDescent="0.25">
      <c r="A29" s="6"/>
      <c r="B29" s="29"/>
      <c r="C29" s="29"/>
      <c r="D29" s="29"/>
      <c r="E29" s="9"/>
      <c r="F29" s="9"/>
      <c r="G29" s="9"/>
    </row>
    <row r="30" spans="1:14" x14ac:dyDescent="0.25">
      <c r="A30" s="6" t="s">
        <v>65</v>
      </c>
      <c r="B30" s="29"/>
      <c r="C30" s="29"/>
      <c r="E30" s="29">
        <f>+E28</f>
        <v>1120194</v>
      </c>
      <c r="F30" s="29"/>
      <c r="G30" s="29"/>
    </row>
    <row r="31" spans="1:14" x14ac:dyDescent="0.25">
      <c r="A31" s="6" t="s">
        <v>66</v>
      </c>
      <c r="B31" s="29"/>
      <c r="C31" s="29"/>
      <c r="E31" s="31">
        <f>+E30-E32</f>
        <v>354194</v>
      </c>
      <c r="F31" s="29"/>
      <c r="G31" s="29"/>
    </row>
    <row r="32" spans="1:14" ht="15.75" thickBot="1" x14ac:dyDescent="0.3">
      <c r="A32" s="6" t="s">
        <v>67</v>
      </c>
      <c r="B32" s="29"/>
      <c r="C32" s="29"/>
      <c r="E32" s="32">
        <f>+E5</f>
        <v>766000</v>
      </c>
      <c r="F32" s="84"/>
      <c r="G32" s="84"/>
    </row>
    <row r="33" spans="1:17" ht="6" customHeight="1" thickTop="1" x14ac:dyDescent="0.25">
      <c r="A33" s="6"/>
      <c r="B33" s="7"/>
      <c r="C33" s="7"/>
      <c r="D33" s="7"/>
      <c r="E33" s="9"/>
      <c r="F33" s="9"/>
      <c r="G33" s="9"/>
    </row>
    <row r="34" spans="1:17" x14ac:dyDescent="0.25">
      <c r="A34" s="10" t="s">
        <v>30</v>
      </c>
      <c r="B34" s="23">
        <v>2022</v>
      </c>
      <c r="C34" s="23">
        <v>2023</v>
      </c>
      <c r="D34" s="23">
        <v>2024</v>
      </c>
      <c r="E34" s="23">
        <v>2025</v>
      </c>
      <c r="F34" s="85"/>
      <c r="G34" s="85"/>
      <c r="H34" s="40"/>
      <c r="N34" s="39" t="s">
        <v>38</v>
      </c>
      <c r="O34" s="1">
        <v>2022</v>
      </c>
      <c r="P34" s="1">
        <v>2023</v>
      </c>
    </row>
    <row r="35" spans="1:17" x14ac:dyDescent="0.25">
      <c r="A35" s="11" t="s">
        <v>13</v>
      </c>
      <c r="B35" s="49">
        <v>682600</v>
      </c>
      <c r="C35" s="42">
        <f>+C5</f>
        <v>750000</v>
      </c>
      <c r="D35" s="71">
        <f>D5</f>
        <v>760000</v>
      </c>
      <c r="E35" s="49">
        <f>E32</f>
        <v>766000</v>
      </c>
      <c r="F35" s="3"/>
      <c r="G35" s="3"/>
      <c r="H35" s="59"/>
      <c r="J35" s="1">
        <v>2024</v>
      </c>
      <c r="K35" t="s">
        <v>72</v>
      </c>
      <c r="N35" s="45" t="s">
        <v>36</v>
      </c>
      <c r="O35" s="45" t="s">
        <v>36</v>
      </c>
      <c r="P35" s="45" t="s">
        <v>36</v>
      </c>
    </row>
    <row r="36" spans="1:17" x14ac:dyDescent="0.25">
      <c r="A36" s="11" t="s">
        <v>26</v>
      </c>
      <c r="B36" s="11">
        <f>B35/B37*1000</f>
        <v>5.3443780681631345</v>
      </c>
      <c r="C36" s="28">
        <f>+(C35/C37)*1000</f>
        <v>5.8330352004230903</v>
      </c>
      <c r="D36" s="28">
        <f>+(D35/D37)*1000</f>
        <v>3.3808581151716006</v>
      </c>
      <c r="E36" s="82">
        <f>+(E35/E37)*1000</f>
        <v>3.3769872864805004</v>
      </c>
      <c r="H36" s="60"/>
      <c r="J36" s="34" t="s">
        <v>59</v>
      </c>
      <c r="N36" s="45" t="s">
        <v>37</v>
      </c>
      <c r="O36" s="45" t="s">
        <v>37</v>
      </c>
      <c r="P36" s="45" t="s">
        <v>37</v>
      </c>
    </row>
    <row r="37" spans="1:17" x14ac:dyDescent="0.25">
      <c r="A37" s="11" t="s">
        <v>14</v>
      </c>
      <c r="B37" s="50">
        <v>127723000</v>
      </c>
      <c r="C37" s="27">
        <v>128578000</v>
      </c>
      <c r="D37" s="27">
        <v>224795000</v>
      </c>
      <c r="E37" s="50">
        <v>226829400</v>
      </c>
      <c r="F37" s="7"/>
      <c r="G37" s="7"/>
      <c r="H37" s="60"/>
      <c r="J37" s="20">
        <v>225577700</v>
      </c>
      <c r="N37" s="1" t="e">
        <f>+#REF!*100</f>
        <v>#REF!</v>
      </c>
      <c r="O37" s="1" t="e">
        <f>+#REF!*100</f>
        <v>#REF!</v>
      </c>
      <c r="P37" s="1">
        <f>+C36*100</f>
        <v>583.30352004230906</v>
      </c>
    </row>
    <row r="38" spans="1:17" ht="10.9" customHeight="1" x14ac:dyDescent="0.25">
      <c r="B38" s="3"/>
      <c r="C38" s="3"/>
      <c r="D38" s="3"/>
      <c r="E38" s="72"/>
      <c r="F38" s="72"/>
      <c r="G38" s="72"/>
      <c r="N38" s="41">
        <v>7.4</v>
      </c>
      <c r="O38" s="41" t="e">
        <f>+O37-N37</f>
        <v>#REF!</v>
      </c>
      <c r="P38" s="41" t="e">
        <f>+P37-O37</f>
        <v>#REF!</v>
      </c>
    </row>
    <row r="39" spans="1:17" ht="24" customHeight="1" x14ac:dyDescent="0.25">
      <c r="A39" s="22" t="s">
        <v>15</v>
      </c>
      <c r="B39" s="73" t="s">
        <v>40</v>
      </c>
      <c r="C39" s="73" t="s">
        <v>52</v>
      </c>
      <c r="D39" s="73" t="s">
        <v>61</v>
      </c>
      <c r="E39" s="73" t="s">
        <v>74</v>
      </c>
      <c r="F39" s="86"/>
      <c r="G39" s="86"/>
      <c r="N39" t="s">
        <v>39</v>
      </c>
    </row>
    <row r="40" spans="1:17" x14ac:dyDescent="0.25">
      <c r="A40" s="6" t="s">
        <v>32</v>
      </c>
      <c r="B40" s="7">
        <v>96726</v>
      </c>
      <c r="C40" s="7">
        <v>73612</v>
      </c>
      <c r="D40" s="74">
        <v>49796</v>
      </c>
      <c r="E40" s="77">
        <v>25980</v>
      </c>
      <c r="F40" s="77"/>
      <c r="G40" s="77"/>
      <c r="K40" s="57" t="s">
        <v>45</v>
      </c>
      <c r="L40" s="56">
        <v>122600</v>
      </c>
      <c r="M40" s="20">
        <v>197900</v>
      </c>
      <c r="N40" s="20">
        <v>230180</v>
      </c>
      <c r="O40" s="20">
        <v>29200</v>
      </c>
      <c r="P40" s="20"/>
      <c r="Q40" s="20"/>
    </row>
    <row r="41" spans="1:17" x14ac:dyDescent="0.25">
      <c r="A41" s="6" t="s">
        <v>20</v>
      </c>
      <c r="B41" s="7">
        <v>267696</v>
      </c>
      <c r="C41" s="48">
        <v>249384</v>
      </c>
      <c r="D41" s="75">
        <v>230405</v>
      </c>
      <c r="E41" s="78">
        <v>210762</v>
      </c>
      <c r="F41" s="87"/>
      <c r="G41" s="87"/>
      <c r="K41" s="57"/>
      <c r="L41" s="20"/>
      <c r="M41" s="20"/>
      <c r="N41" s="20"/>
      <c r="O41" s="20"/>
      <c r="P41" s="20"/>
      <c r="Q41" s="20"/>
    </row>
    <row r="42" spans="1:17" ht="15.75" thickBot="1" x14ac:dyDescent="0.3">
      <c r="A42" s="12" t="s">
        <v>28</v>
      </c>
      <c r="B42" s="8">
        <f>SUM(B40:B41)</f>
        <v>364422</v>
      </c>
      <c r="C42" s="43">
        <f>SUM(C40:C41)</f>
        <v>322996</v>
      </c>
      <c r="D42" s="76">
        <f>SUM(D40:D41)</f>
        <v>280201</v>
      </c>
      <c r="E42" s="79">
        <f>SUM(E40:E41)</f>
        <v>236742</v>
      </c>
      <c r="F42" s="87"/>
      <c r="G42" s="87"/>
      <c r="K42" s="57" t="s">
        <v>69</v>
      </c>
      <c r="L42" s="20">
        <v>12500</v>
      </c>
      <c r="M42" s="20">
        <v>12500</v>
      </c>
      <c r="N42" s="20"/>
      <c r="O42" s="20">
        <v>14500</v>
      </c>
      <c r="P42" s="20"/>
      <c r="Q42" s="20"/>
    </row>
    <row r="43" spans="1:17" ht="15.75" thickTop="1" x14ac:dyDescent="0.25">
      <c r="A43" s="2"/>
      <c r="K43" s="57" t="s">
        <v>71</v>
      </c>
      <c r="L43" s="20"/>
      <c r="M43" s="20">
        <v>21263</v>
      </c>
      <c r="N43" s="20"/>
      <c r="O43" s="20"/>
      <c r="P43" s="20"/>
      <c r="Q43" s="20"/>
    </row>
    <row r="44" spans="1:17" ht="24" x14ac:dyDescent="0.25">
      <c r="A44" s="21" t="s">
        <v>27</v>
      </c>
      <c r="B44" s="26" t="s">
        <v>53</v>
      </c>
      <c r="C44" s="26" t="s">
        <v>63</v>
      </c>
      <c r="D44" s="26" t="s">
        <v>54</v>
      </c>
      <c r="E44" s="26" t="s">
        <v>68</v>
      </c>
      <c r="F44" s="88"/>
      <c r="G44" s="88"/>
      <c r="H44" s="4"/>
      <c r="K44" s="57" t="s">
        <v>70</v>
      </c>
      <c r="L44" s="58">
        <f>+(L40+L42)*0.035</f>
        <v>4728.5</v>
      </c>
      <c r="M44" s="58">
        <f>+(M40+M42+M43)*0.035</f>
        <v>8108.2050000000008</v>
      </c>
      <c r="N44" s="58">
        <f>+N40*0.035</f>
        <v>8056.3000000000011</v>
      </c>
      <c r="O44" s="58">
        <f>+(O40+O42)*0.035</f>
        <v>1529.5000000000002</v>
      </c>
      <c r="P44" s="20"/>
      <c r="Q44" s="20"/>
    </row>
    <row r="45" spans="1:17" ht="15" customHeight="1" x14ac:dyDescent="0.25">
      <c r="A45" s="11" t="s">
        <v>16</v>
      </c>
      <c r="B45" s="27">
        <v>188655</v>
      </c>
      <c r="C45" s="27">
        <v>104927</v>
      </c>
      <c r="D45" s="47">
        <v>122600</v>
      </c>
      <c r="E45" s="49">
        <v>315850</v>
      </c>
      <c r="F45" s="3"/>
      <c r="G45" s="3"/>
      <c r="H45" s="3"/>
      <c r="K45" s="57" t="s">
        <v>46</v>
      </c>
      <c r="L45" s="20">
        <f>SUM(L40:L44)</f>
        <v>139828.5</v>
      </c>
      <c r="M45" s="20">
        <f>SUM(M40:M44)</f>
        <v>239771.20499999999</v>
      </c>
      <c r="N45" s="20">
        <f>SUM(N40:N44)</f>
        <v>238236.3</v>
      </c>
      <c r="O45" s="20">
        <f>SUM(O40:O44)</f>
        <v>45229.5</v>
      </c>
    </row>
    <row r="46" spans="1:17" x14ac:dyDescent="0.25">
      <c r="A46" s="11" t="s">
        <v>17</v>
      </c>
      <c r="B46" s="27">
        <v>111817</v>
      </c>
      <c r="C46" s="27">
        <v>155921</v>
      </c>
      <c r="D46" s="47">
        <v>197900</v>
      </c>
      <c r="E46" s="49">
        <v>240000</v>
      </c>
      <c r="F46" s="3"/>
      <c r="G46" s="3"/>
      <c r="H46" s="3"/>
    </row>
    <row r="47" spans="1:17" x14ac:dyDescent="0.25">
      <c r="A47" s="11" t="s">
        <v>18</v>
      </c>
      <c r="B47" s="27">
        <v>190635</v>
      </c>
      <c r="C47" s="27">
        <v>201074</v>
      </c>
      <c r="D47" s="47">
        <v>230180</v>
      </c>
      <c r="E47" s="49">
        <v>198500</v>
      </c>
      <c r="F47" s="3"/>
      <c r="G47" s="3"/>
      <c r="H47" s="3"/>
    </row>
    <row r="48" spans="1:17" x14ac:dyDescent="0.25">
      <c r="A48" s="11" t="s">
        <v>64</v>
      </c>
      <c r="B48" s="27">
        <v>26392</v>
      </c>
      <c r="C48" s="27">
        <v>27836</v>
      </c>
      <c r="D48" s="47">
        <v>29200</v>
      </c>
      <c r="E48" s="49">
        <v>76000</v>
      </c>
      <c r="F48" s="3"/>
      <c r="G48" s="3"/>
      <c r="H48" s="3"/>
    </row>
    <row r="49" spans="1:14" ht="15.75" thickBot="1" x14ac:dyDescent="0.3">
      <c r="B49" s="53">
        <f>SUM(B45:B48)</f>
        <v>517499</v>
      </c>
      <c r="C49" s="53">
        <f>SUM(C45:C48)</f>
        <v>489758</v>
      </c>
      <c r="D49" s="61">
        <f>SUM(D45:D48)</f>
        <v>579880</v>
      </c>
      <c r="E49" s="83">
        <f>SUM(E45:E48)</f>
        <v>830350</v>
      </c>
      <c r="F49" s="3"/>
      <c r="G49" s="3"/>
    </row>
    <row r="50" spans="1:14" ht="15.75" thickTop="1" x14ac:dyDescent="0.25">
      <c r="A50" s="51"/>
      <c r="N50"/>
    </row>
    <row r="51" spans="1:14" x14ac:dyDescent="0.25">
      <c r="N51"/>
    </row>
    <row r="54" spans="1:14" x14ac:dyDescent="0.25">
      <c r="K54"/>
    </row>
  </sheetData>
  <pageMargins left="0.75" right="0.2" top="0.75" bottom="0.5" header="0.3" footer="0.3"/>
  <pageSetup scale="94" orientation="portrait" r:id="rId1"/>
  <headerFooter>
    <oddHeader>&amp;LExhibit A
&amp;RFolder: &amp;Z
File: &amp;F</oddHeader>
    <oddFooter>&amp;LPosted ____________________ @ Town Hall, Recycling Center, Liberty Pole Hill Park and Attica Garage.
Also, on the Town of Brooklyn website at www.townofbrooklyn.org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Brooklyn</dc:creator>
  <cp:lastModifiedBy>Chris Gallagher</cp:lastModifiedBy>
  <cp:revision/>
  <cp:lastPrinted>2026-10-16T21:02:05Z</cp:lastPrinted>
  <dcterms:created xsi:type="dcterms:W3CDTF">2017-10-15T20:44:21Z</dcterms:created>
  <dcterms:modified xsi:type="dcterms:W3CDTF">2026-10-16T21:05:18Z</dcterms:modified>
</cp:coreProperties>
</file>